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Основна и доп. компоненти" sheetId="1" r:id="rId1"/>
    <sheet name="Добавки" sheetId="2" r:id="rId2"/>
  </sheets>
  <definedNames/>
  <calcPr fullCalcOnLoad="1"/>
</workbook>
</file>

<file path=xl/sharedStrings.xml><?xml version="1.0" encoding="utf-8"?>
<sst xmlns="http://schemas.openxmlformats.org/spreadsheetml/2006/main" count="75" uniqueCount="56">
  <si>
    <t xml:space="preserve">№
</t>
  </si>
  <si>
    <t>5.</t>
  </si>
  <si>
    <t>Общо:</t>
  </si>
  <si>
    <t>Резерв</t>
  </si>
  <si>
    <t>Средства за институция</t>
  </si>
  <si>
    <t>Регионален коефициент 0,12</t>
  </si>
  <si>
    <t>ОУ с. Аврен</t>
  </si>
  <si>
    <t>ОУ с. Горна кула</t>
  </si>
  <si>
    <t>ОУ с. Гулийка</t>
  </si>
  <si>
    <t>НУ мах."Козино"</t>
  </si>
  <si>
    <t>СУ Крумовград</t>
  </si>
  <si>
    <t>ОУ с.Луличка</t>
  </si>
  <si>
    <t>ОУ с. Подрумче</t>
  </si>
  <si>
    <t>ОУ с. Поточница</t>
  </si>
  <si>
    <t>ОУ с. Странджево</t>
  </si>
  <si>
    <t>ОУ с. Токачка</t>
  </si>
  <si>
    <t>Брой ученици</t>
  </si>
  <si>
    <t>Общо</t>
  </si>
  <si>
    <t>Наименование 
на училището</t>
  </si>
  <si>
    <t xml:space="preserve">Резерв за непредвидени разходи </t>
  </si>
  <si>
    <t>Брой ученици на самостоятелна форма</t>
  </si>
  <si>
    <t>Брой ученици на ресурсно подпомагане</t>
  </si>
  <si>
    <t>Брой ученици от 1 до 4 клас</t>
  </si>
  <si>
    <t>Средства за материално база - 25 лв.</t>
  </si>
  <si>
    <t>Брой ученици на комбинирана форма</t>
  </si>
  <si>
    <t>Регионален коефициент 0.12</t>
  </si>
  <si>
    <t>Средства  за защитени училища</t>
  </si>
  <si>
    <t>Средства за стипендии</t>
  </si>
  <si>
    <t>Бюджет по основна и допълнителни компоненти</t>
  </si>
  <si>
    <t>Брой паралелки</t>
  </si>
  <si>
    <t>Резерв за непредвидени разходи - 2%</t>
  </si>
  <si>
    <t>Общо основна  и допълнителни компоненти</t>
  </si>
  <si>
    <t>Брой ученици на целодневна организация на уч. ден</t>
  </si>
  <si>
    <t xml:space="preserve">                 Разпределение на средствата в дейност 322 "Неспециализирани училища" за 2019 година</t>
  </si>
  <si>
    <t xml:space="preserve">Средства за брой ученици - 1611 лв. </t>
  </si>
  <si>
    <t>Средства по стандарт за СФО - 529 лв.</t>
  </si>
  <si>
    <t>Средства за ресурсно подпомагане - 405 лв.</t>
  </si>
  <si>
    <t>Средства за подпомагане храненето 1-4 кл. - 94 лв.</t>
  </si>
  <si>
    <t>Средства за комбинирана форма - 1 224л</t>
  </si>
  <si>
    <t>Средства за група за ЦОУД - 1758 лв.</t>
  </si>
  <si>
    <t>Средства за осигуряване на целодневна организация - 688 лв.</t>
  </si>
  <si>
    <t>Краен бюджет за 2019 г.</t>
  </si>
  <si>
    <t>Средства за брой паралелки - 8176  лв. НЕИУСПО</t>
  </si>
  <si>
    <t>Средства за брой паралелки - 8176  лв. по разчет</t>
  </si>
  <si>
    <t xml:space="preserve">Занимания по интереси     1 900 лв. на институция </t>
  </si>
  <si>
    <t>Брой ученици в първи и втори гимназиален етап</t>
  </si>
  <si>
    <t xml:space="preserve">Допълващ стандарт за първи и втори гимназиален етап 39 лв. на ученик </t>
  </si>
  <si>
    <t xml:space="preserve">Брой групи на целодневна организация на уч.ден </t>
  </si>
  <si>
    <t xml:space="preserve">Допълнителен норматив за ученик в дневна форма х 30 лв. на ученик </t>
  </si>
  <si>
    <t>Резерв за занимания по интереси</t>
  </si>
  <si>
    <t>Брой ученици на ресурсно подпомагане по разчети</t>
  </si>
  <si>
    <t>Основна компонента - 93.5%</t>
  </si>
  <si>
    <t>19</t>
  </si>
  <si>
    <t>Разлика к.17 - к.12</t>
  </si>
  <si>
    <t>Добавка за защитени училища-1 %</t>
  </si>
  <si>
    <t>Добавка за течно гориво и отопляване на две сгради -3,50%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</si>
</sst>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2.7109375" style="0" customWidth="1"/>
    <col min="2" max="2" width="15.00390625" style="0" customWidth="1"/>
    <col min="3" max="3" width="8.28125" style="0" customWidth="1"/>
    <col min="4" max="4" width="6.57421875" style="0" customWidth="1"/>
    <col min="5" max="5" width="4.421875" style="0" customWidth="1"/>
    <col min="6" max="7" width="8.00390625" style="0" customWidth="1"/>
    <col min="8" max="8" width="7.8515625" style="0" customWidth="1"/>
    <col min="9" max="9" width="5.421875" style="0" customWidth="1"/>
    <col min="10" max="10" width="10.28125" style="0" customWidth="1"/>
    <col min="11" max="11" width="7.7109375" style="0" customWidth="1"/>
    <col min="12" max="12" width="9.00390625" style="0" customWidth="1"/>
    <col min="13" max="13" width="7.8515625" style="0" customWidth="1"/>
    <col min="14" max="14" width="7.7109375" style="0" customWidth="1"/>
    <col min="15" max="15" width="7.421875" style="0" customWidth="1"/>
    <col min="16" max="16" width="7.7109375" style="0" customWidth="1"/>
    <col min="17" max="17" width="8.140625" style="0" customWidth="1"/>
    <col min="18" max="18" width="7.421875" style="0" customWidth="1"/>
  </cols>
  <sheetData>
    <row r="1" spans="1:23" ht="15.7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18" ht="135.75" customHeight="1">
      <c r="A2" s="12" t="s">
        <v>0</v>
      </c>
      <c r="B2" s="12" t="s">
        <v>18</v>
      </c>
      <c r="C2" s="12" t="s">
        <v>4</v>
      </c>
      <c r="D2" s="12" t="s">
        <v>5</v>
      </c>
      <c r="E2" s="11" t="s">
        <v>29</v>
      </c>
      <c r="F2" s="11" t="s">
        <v>42</v>
      </c>
      <c r="G2" s="11" t="s">
        <v>43</v>
      </c>
      <c r="H2" s="12" t="s">
        <v>5</v>
      </c>
      <c r="I2" s="11" t="s">
        <v>16</v>
      </c>
      <c r="J2" s="11" t="s">
        <v>34</v>
      </c>
      <c r="K2" s="12" t="s">
        <v>5</v>
      </c>
      <c r="L2" s="12" t="s">
        <v>17</v>
      </c>
      <c r="M2" s="11" t="s">
        <v>51</v>
      </c>
      <c r="N2" s="12" t="s">
        <v>30</v>
      </c>
      <c r="O2" s="11" t="s">
        <v>54</v>
      </c>
      <c r="P2" s="11" t="s">
        <v>55</v>
      </c>
      <c r="Q2" s="13" t="s">
        <v>28</v>
      </c>
      <c r="R2" s="11" t="s">
        <v>53</v>
      </c>
    </row>
    <row r="3" spans="1:18" ht="12.75" customHeight="1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  <c r="G3" s="17">
        <v>7</v>
      </c>
      <c r="H3" s="17">
        <v>8</v>
      </c>
      <c r="I3" s="17">
        <v>9</v>
      </c>
      <c r="J3" s="17">
        <v>10</v>
      </c>
      <c r="K3" s="17">
        <v>11</v>
      </c>
      <c r="L3" s="17">
        <v>12</v>
      </c>
      <c r="M3" s="17">
        <v>13</v>
      </c>
      <c r="N3" s="17">
        <v>14</v>
      </c>
      <c r="O3" s="17">
        <v>15</v>
      </c>
      <c r="P3" s="17">
        <v>16</v>
      </c>
      <c r="Q3" s="23">
        <v>17</v>
      </c>
      <c r="R3" s="17">
        <v>18</v>
      </c>
    </row>
    <row r="4" spans="1:18" ht="12.75">
      <c r="A4" s="3">
        <v>1</v>
      </c>
      <c r="B4" s="4" t="s">
        <v>6</v>
      </c>
      <c r="C4" s="14">
        <v>38400</v>
      </c>
      <c r="D4" s="14">
        <f>C4*0.12</f>
        <v>4608</v>
      </c>
      <c r="E4" s="6">
        <v>4</v>
      </c>
      <c r="F4" s="6">
        <f aca="true" t="shared" si="0" ref="F4:F13">E4*8176</f>
        <v>32704</v>
      </c>
      <c r="G4" s="6">
        <v>32336</v>
      </c>
      <c r="H4" s="6">
        <f>G4*0.12</f>
        <v>3880.3199999999997</v>
      </c>
      <c r="I4" s="6">
        <v>29</v>
      </c>
      <c r="J4" s="6">
        <f>I4*1611</f>
        <v>46719</v>
      </c>
      <c r="K4" s="6">
        <f>J4*0.12</f>
        <v>5606.28</v>
      </c>
      <c r="L4" s="14">
        <f aca="true" t="shared" si="1" ref="L4:L13">C4+D4+G4+H4+J4+K4</f>
        <v>131549.6</v>
      </c>
      <c r="M4" s="15">
        <f>L4*93.4999/100</f>
        <v>122998.7444504</v>
      </c>
      <c r="N4" s="15">
        <f>L4*2/100</f>
        <v>2630.992</v>
      </c>
      <c r="O4" s="15">
        <v>19802</v>
      </c>
      <c r="P4" s="6"/>
      <c r="Q4" s="7">
        <f>M4+N4+O4+P4</f>
        <v>145431.7364504</v>
      </c>
      <c r="R4" s="8">
        <f aca="true" t="shared" si="2" ref="R4:R16">Q4-L4</f>
        <v>13882.136450399994</v>
      </c>
    </row>
    <row r="5" spans="1:18" ht="12.75">
      <c r="A5" s="3">
        <v>2</v>
      </c>
      <c r="B5" s="4" t="s">
        <v>7</v>
      </c>
      <c r="C5" s="14">
        <v>38400</v>
      </c>
      <c r="D5" s="14">
        <f aca="true" t="shared" si="3" ref="D5:D13">C5*0.12</f>
        <v>4608</v>
      </c>
      <c r="E5" s="6">
        <v>4</v>
      </c>
      <c r="F5" s="6">
        <f t="shared" si="0"/>
        <v>32704</v>
      </c>
      <c r="G5" s="6">
        <f aca="true" t="shared" si="4" ref="G5:G13">F5*0.98876404</f>
        <v>32336.53916416</v>
      </c>
      <c r="H5" s="6">
        <f aca="true" t="shared" si="5" ref="H5:H13">G5*0.12</f>
        <v>3880.3846996991997</v>
      </c>
      <c r="I5" s="6">
        <v>39</v>
      </c>
      <c r="J5" s="6">
        <f aca="true" t="shared" si="6" ref="J5:J13">I5*1611</f>
        <v>62829</v>
      </c>
      <c r="K5" s="6">
        <f aca="true" t="shared" si="7" ref="K5:K13">J5*0.12</f>
        <v>7539.48</v>
      </c>
      <c r="L5" s="14">
        <f t="shared" si="1"/>
        <v>149593.40386385922</v>
      </c>
      <c r="M5" s="15">
        <f aca="true" t="shared" si="8" ref="M5:M12">L5*93.4999/100</f>
        <v>139869.6830193045</v>
      </c>
      <c r="N5" s="15">
        <f aca="true" t="shared" si="9" ref="N5:N13">L5*2/100</f>
        <v>2991.8680772771845</v>
      </c>
      <c r="O5" s="15"/>
      <c r="P5" s="6"/>
      <c r="Q5" s="7">
        <f aca="true" t="shared" si="10" ref="Q5:Q14">M5+N5+O5+P5</f>
        <v>142861.55109658168</v>
      </c>
      <c r="R5" s="8">
        <f t="shared" si="2"/>
        <v>-6731.852767277538</v>
      </c>
    </row>
    <row r="6" spans="1:18" ht="12.75">
      <c r="A6" s="3">
        <v>3</v>
      </c>
      <c r="B6" s="4" t="s">
        <v>8</v>
      </c>
      <c r="C6" s="14">
        <v>38400</v>
      </c>
      <c r="D6" s="14">
        <f t="shared" si="3"/>
        <v>4608</v>
      </c>
      <c r="E6" s="6">
        <v>7</v>
      </c>
      <c r="F6" s="6">
        <f t="shared" si="0"/>
        <v>57232</v>
      </c>
      <c r="G6" s="6">
        <f t="shared" si="4"/>
        <v>56588.94353728</v>
      </c>
      <c r="H6" s="6">
        <f t="shared" si="5"/>
        <v>6790.6732244735995</v>
      </c>
      <c r="I6" s="6">
        <v>95</v>
      </c>
      <c r="J6" s="6">
        <f t="shared" si="6"/>
        <v>153045</v>
      </c>
      <c r="K6" s="6">
        <f t="shared" si="7"/>
        <v>18365.399999999998</v>
      </c>
      <c r="L6" s="14">
        <f t="shared" si="1"/>
        <v>277798.0167617536</v>
      </c>
      <c r="M6" s="15">
        <f t="shared" si="8"/>
        <v>259740.86787422284</v>
      </c>
      <c r="N6" s="15">
        <f t="shared" si="9"/>
        <v>5555.960335235071</v>
      </c>
      <c r="O6" s="15"/>
      <c r="P6" s="6"/>
      <c r="Q6" s="7">
        <f t="shared" si="10"/>
        <v>265296.8282094579</v>
      </c>
      <c r="R6" s="8">
        <f t="shared" si="2"/>
        <v>-12501.188552295673</v>
      </c>
    </row>
    <row r="7" spans="1:18" ht="12.75">
      <c r="A7" s="3">
        <v>4</v>
      </c>
      <c r="B7" s="4" t="s">
        <v>9</v>
      </c>
      <c r="C7" s="14">
        <v>38400</v>
      </c>
      <c r="D7" s="14">
        <f t="shared" si="3"/>
        <v>4608</v>
      </c>
      <c r="E7" s="6">
        <v>2</v>
      </c>
      <c r="F7" s="6">
        <f t="shared" si="0"/>
        <v>16352</v>
      </c>
      <c r="G7" s="6">
        <f t="shared" si="4"/>
        <v>16168.26958208</v>
      </c>
      <c r="H7" s="6">
        <f t="shared" si="5"/>
        <v>1940.1923498495999</v>
      </c>
      <c r="I7" s="6">
        <v>23</v>
      </c>
      <c r="J7" s="6">
        <f t="shared" si="6"/>
        <v>37053</v>
      </c>
      <c r="K7" s="6">
        <f t="shared" si="7"/>
        <v>4446.36</v>
      </c>
      <c r="L7" s="14">
        <f t="shared" si="1"/>
        <v>102615.8219319296</v>
      </c>
      <c r="M7" s="15">
        <f t="shared" si="8"/>
        <v>95945.69089053225</v>
      </c>
      <c r="N7" s="15">
        <f t="shared" si="9"/>
        <v>2052.316438638592</v>
      </c>
      <c r="O7" s="15"/>
      <c r="P7" s="6"/>
      <c r="Q7" s="7">
        <f t="shared" si="10"/>
        <v>97998.00732917084</v>
      </c>
      <c r="R7" s="8">
        <f t="shared" si="2"/>
        <v>-4617.8146027587645</v>
      </c>
    </row>
    <row r="8" spans="1:18" ht="12.75">
      <c r="A8" s="3" t="s">
        <v>1</v>
      </c>
      <c r="B8" s="4" t="s">
        <v>10</v>
      </c>
      <c r="C8" s="14">
        <v>38400</v>
      </c>
      <c r="D8" s="14">
        <f t="shared" si="3"/>
        <v>4608</v>
      </c>
      <c r="E8" s="6">
        <v>40</v>
      </c>
      <c r="F8" s="6">
        <f t="shared" si="0"/>
        <v>327040</v>
      </c>
      <c r="G8" s="6">
        <f t="shared" si="4"/>
        <v>323365.3916416</v>
      </c>
      <c r="H8" s="6">
        <f t="shared" si="5"/>
        <v>38803.846996992</v>
      </c>
      <c r="I8" s="6">
        <v>1008</v>
      </c>
      <c r="J8" s="6">
        <f t="shared" si="6"/>
        <v>1623888</v>
      </c>
      <c r="K8" s="6">
        <f t="shared" si="7"/>
        <v>194866.56</v>
      </c>
      <c r="L8" s="14">
        <f t="shared" si="1"/>
        <v>2223931.798638592</v>
      </c>
      <c r="M8" s="15">
        <f t="shared" si="8"/>
        <v>2079374.0077952847</v>
      </c>
      <c r="N8" s="15">
        <f t="shared" si="9"/>
        <v>44478.63597277184</v>
      </c>
      <c r="O8" s="15"/>
      <c r="P8" s="6">
        <v>138616</v>
      </c>
      <c r="Q8" s="7">
        <f t="shared" si="10"/>
        <v>2262468.6437680568</v>
      </c>
      <c r="R8" s="8">
        <f t="shared" si="2"/>
        <v>38536.84512946475</v>
      </c>
    </row>
    <row r="9" spans="1:18" ht="12.75">
      <c r="A9" s="3">
        <v>6</v>
      </c>
      <c r="B9" s="4" t="s">
        <v>11</v>
      </c>
      <c r="C9" s="14">
        <v>38400</v>
      </c>
      <c r="D9" s="14">
        <f t="shared" si="3"/>
        <v>4608</v>
      </c>
      <c r="E9" s="6">
        <v>5</v>
      </c>
      <c r="F9" s="6">
        <f t="shared" si="0"/>
        <v>40880</v>
      </c>
      <c r="G9" s="6">
        <f t="shared" si="4"/>
        <v>40420.6739552</v>
      </c>
      <c r="H9" s="6">
        <f t="shared" si="5"/>
        <v>4850.480874624</v>
      </c>
      <c r="I9" s="6">
        <v>60</v>
      </c>
      <c r="J9" s="6">
        <f t="shared" si="6"/>
        <v>96660</v>
      </c>
      <c r="K9" s="6">
        <f t="shared" si="7"/>
        <v>11599.199999999999</v>
      </c>
      <c r="L9" s="14">
        <f t="shared" si="1"/>
        <v>196538.354829824</v>
      </c>
      <c r="M9" s="15">
        <f t="shared" si="8"/>
        <v>183763.1652275306</v>
      </c>
      <c r="N9" s="15">
        <f t="shared" si="9"/>
        <v>3930.7670965964803</v>
      </c>
      <c r="O9" s="15"/>
      <c r="P9" s="6"/>
      <c r="Q9" s="7">
        <f t="shared" si="10"/>
        <v>187693.9323241271</v>
      </c>
      <c r="R9" s="8">
        <f t="shared" si="2"/>
        <v>-8844.422505696915</v>
      </c>
    </row>
    <row r="10" spans="1:18" ht="12.75">
      <c r="A10" s="3">
        <v>7</v>
      </c>
      <c r="B10" s="4" t="s">
        <v>12</v>
      </c>
      <c r="C10" s="14">
        <v>38400</v>
      </c>
      <c r="D10" s="14">
        <f t="shared" si="3"/>
        <v>4608</v>
      </c>
      <c r="E10" s="6">
        <v>7</v>
      </c>
      <c r="F10" s="6">
        <f t="shared" si="0"/>
        <v>57232</v>
      </c>
      <c r="G10" s="6">
        <f t="shared" si="4"/>
        <v>56588.94353728</v>
      </c>
      <c r="H10" s="6">
        <f t="shared" si="5"/>
        <v>6790.6732244735995</v>
      </c>
      <c r="I10" s="6">
        <v>57</v>
      </c>
      <c r="J10" s="6">
        <f t="shared" si="6"/>
        <v>91827</v>
      </c>
      <c r="K10" s="6">
        <f t="shared" si="7"/>
        <v>11019.24</v>
      </c>
      <c r="L10" s="14">
        <f t="shared" si="1"/>
        <v>209233.8567617536</v>
      </c>
      <c r="M10" s="15">
        <f t="shared" si="8"/>
        <v>195633.4468383828</v>
      </c>
      <c r="N10" s="15">
        <f t="shared" si="9"/>
        <v>4184.677135235072</v>
      </c>
      <c r="O10" s="15"/>
      <c r="P10" s="6"/>
      <c r="Q10" s="7">
        <f t="shared" si="10"/>
        <v>199818.12397361788</v>
      </c>
      <c r="R10" s="8">
        <f t="shared" si="2"/>
        <v>-9415.732788135705</v>
      </c>
    </row>
    <row r="11" spans="1:18" ht="12.75">
      <c r="A11" s="3">
        <v>8</v>
      </c>
      <c r="B11" s="4" t="s">
        <v>13</v>
      </c>
      <c r="C11" s="14">
        <v>38400</v>
      </c>
      <c r="D11" s="14">
        <f t="shared" si="3"/>
        <v>4608</v>
      </c>
      <c r="E11" s="6">
        <v>4</v>
      </c>
      <c r="F11" s="6">
        <f t="shared" si="0"/>
        <v>32704</v>
      </c>
      <c r="G11" s="6">
        <f t="shared" si="4"/>
        <v>32336.53916416</v>
      </c>
      <c r="H11" s="6">
        <f t="shared" si="5"/>
        <v>3880.3846996991997</v>
      </c>
      <c r="I11" s="6">
        <v>29</v>
      </c>
      <c r="J11" s="6">
        <f t="shared" si="6"/>
        <v>46719</v>
      </c>
      <c r="K11" s="6">
        <f t="shared" si="7"/>
        <v>5606.28</v>
      </c>
      <c r="L11" s="14">
        <f t="shared" si="1"/>
        <v>131550.2038638592</v>
      </c>
      <c r="M11" s="15">
        <f t="shared" si="8"/>
        <v>122999.30906250449</v>
      </c>
      <c r="N11" s="15">
        <f t="shared" si="9"/>
        <v>2631.004077277184</v>
      </c>
      <c r="O11" s="15">
        <v>19802</v>
      </c>
      <c r="P11" s="6"/>
      <c r="Q11" s="7">
        <f t="shared" si="10"/>
        <v>145432.31313978168</v>
      </c>
      <c r="R11" s="8">
        <f t="shared" si="2"/>
        <v>13882.10927592247</v>
      </c>
    </row>
    <row r="12" spans="1:18" ht="12.75">
      <c r="A12" s="3">
        <v>9</v>
      </c>
      <c r="B12" s="4" t="s">
        <v>14</v>
      </c>
      <c r="C12" s="14">
        <v>38400</v>
      </c>
      <c r="D12" s="14">
        <f t="shared" si="3"/>
        <v>4608</v>
      </c>
      <c r="E12" s="6">
        <v>7</v>
      </c>
      <c r="F12" s="6">
        <f t="shared" si="0"/>
        <v>57232</v>
      </c>
      <c r="G12" s="6">
        <f t="shared" si="4"/>
        <v>56588.94353728</v>
      </c>
      <c r="H12" s="6">
        <f t="shared" si="5"/>
        <v>6790.6732244735995</v>
      </c>
      <c r="I12" s="6">
        <v>59</v>
      </c>
      <c r="J12" s="6">
        <f t="shared" si="6"/>
        <v>95049</v>
      </c>
      <c r="K12" s="6">
        <f t="shared" si="7"/>
        <v>11405.88</v>
      </c>
      <c r="L12" s="14">
        <f t="shared" si="1"/>
        <v>212842.4967617536</v>
      </c>
      <c r="M12" s="15">
        <f t="shared" si="8"/>
        <v>199007.52162974284</v>
      </c>
      <c r="N12" s="15">
        <f t="shared" si="9"/>
        <v>4256.849935235072</v>
      </c>
      <c r="O12" s="15"/>
      <c r="P12" s="6"/>
      <c r="Q12" s="7">
        <f t="shared" si="10"/>
        <v>203264.37156497792</v>
      </c>
      <c r="R12" s="8">
        <f t="shared" si="2"/>
        <v>-9578.125196775683</v>
      </c>
    </row>
    <row r="13" spans="1:18" ht="12.75">
      <c r="A13" s="3">
        <v>10</v>
      </c>
      <c r="B13" s="4" t="s">
        <v>15</v>
      </c>
      <c r="C13" s="14">
        <v>38400</v>
      </c>
      <c r="D13" s="14">
        <f t="shared" si="3"/>
        <v>4608</v>
      </c>
      <c r="E13" s="6">
        <v>9</v>
      </c>
      <c r="F13" s="6">
        <f t="shared" si="0"/>
        <v>73584</v>
      </c>
      <c r="G13" s="6">
        <f t="shared" si="4"/>
        <v>72757.21311935999</v>
      </c>
      <c r="H13" s="6">
        <f t="shared" si="5"/>
        <v>8730.8655743232</v>
      </c>
      <c r="I13" s="6">
        <v>111</v>
      </c>
      <c r="J13" s="6">
        <f t="shared" si="6"/>
        <v>178821</v>
      </c>
      <c r="K13" s="6">
        <f t="shared" si="7"/>
        <v>21458.52</v>
      </c>
      <c r="L13" s="14">
        <f t="shared" si="1"/>
        <v>324775.5986936832</v>
      </c>
      <c r="M13" s="15">
        <v>303668</v>
      </c>
      <c r="N13" s="15">
        <f t="shared" si="9"/>
        <v>6495.511973873665</v>
      </c>
      <c r="O13" s="15"/>
      <c r="P13" s="6"/>
      <c r="Q13" s="7">
        <f t="shared" si="10"/>
        <v>310163.51197387365</v>
      </c>
      <c r="R13" s="8">
        <f t="shared" si="2"/>
        <v>-14612.086719809566</v>
      </c>
    </row>
    <row r="14" spans="1:18" ht="12.75">
      <c r="A14" s="3"/>
      <c r="B14" s="9" t="s">
        <v>2</v>
      </c>
      <c r="C14" s="5">
        <v>384000</v>
      </c>
      <c r="D14" s="5">
        <v>46080</v>
      </c>
      <c r="E14" s="9">
        <v>89</v>
      </c>
      <c r="F14" s="5">
        <v>727644</v>
      </c>
      <c r="G14" s="5">
        <v>719488</v>
      </c>
      <c r="H14" s="5">
        <v>86338</v>
      </c>
      <c r="I14" s="9">
        <v>1510</v>
      </c>
      <c r="J14" s="5">
        <v>2427777</v>
      </c>
      <c r="K14" s="5">
        <v>291913</v>
      </c>
      <c r="L14" s="5">
        <v>3960429</v>
      </c>
      <c r="M14" s="16">
        <v>3703000</v>
      </c>
      <c r="N14" s="16">
        <v>79209</v>
      </c>
      <c r="O14" s="16">
        <v>39604</v>
      </c>
      <c r="P14" s="5">
        <v>138616</v>
      </c>
      <c r="Q14" s="7">
        <f t="shared" si="10"/>
        <v>3960429</v>
      </c>
      <c r="R14" s="8">
        <f t="shared" si="2"/>
        <v>0</v>
      </c>
    </row>
    <row r="15" spans="1:18" ht="12.75">
      <c r="A15" s="3"/>
      <c r="B15" s="4" t="s">
        <v>3</v>
      </c>
      <c r="C15" s="4"/>
      <c r="D15" s="4"/>
      <c r="E15" s="6"/>
      <c r="F15" s="6"/>
      <c r="G15" s="6"/>
      <c r="H15" s="6"/>
      <c r="I15" s="6">
        <v>23</v>
      </c>
      <c r="J15" s="6">
        <f>I15*1611</f>
        <v>37053</v>
      </c>
      <c r="K15" s="6">
        <v>4447</v>
      </c>
      <c r="L15" s="14">
        <f>C15+D15+F15+H15+J15+K15</f>
        <v>41500</v>
      </c>
      <c r="M15" s="14"/>
      <c r="N15" s="15"/>
      <c r="O15" s="15"/>
      <c r="P15" s="6"/>
      <c r="Q15" s="7">
        <v>41500</v>
      </c>
      <c r="R15" s="8">
        <f t="shared" si="2"/>
        <v>0</v>
      </c>
    </row>
    <row r="16" spans="1:18" ht="12.75">
      <c r="A16" s="3"/>
      <c r="B16" s="9" t="s">
        <v>2</v>
      </c>
      <c r="C16" s="25">
        <v>384000</v>
      </c>
      <c r="D16" s="25">
        <v>46080</v>
      </c>
      <c r="E16" s="26">
        <v>89</v>
      </c>
      <c r="F16" s="25">
        <v>727644</v>
      </c>
      <c r="G16" s="25">
        <v>719488</v>
      </c>
      <c r="H16" s="25">
        <v>86338</v>
      </c>
      <c r="I16" s="26">
        <v>1533</v>
      </c>
      <c r="J16" s="25">
        <v>2469663</v>
      </c>
      <c r="K16" s="25">
        <v>296360</v>
      </c>
      <c r="L16" s="25">
        <v>4001929</v>
      </c>
      <c r="M16" s="24">
        <v>3703000</v>
      </c>
      <c r="N16" s="16">
        <v>79209</v>
      </c>
      <c r="O16" s="16">
        <v>39604</v>
      </c>
      <c r="P16" s="5">
        <v>138616</v>
      </c>
      <c r="Q16" s="7">
        <v>4001929</v>
      </c>
      <c r="R16" s="8">
        <f t="shared" si="2"/>
        <v>0</v>
      </c>
    </row>
    <row r="17" spans="1:18" ht="12.75">
      <c r="A17" s="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"/>
      <c r="N17" s="2"/>
      <c r="O17" s="2"/>
      <c r="P17" s="2"/>
      <c r="Q17" s="2"/>
      <c r="R17" s="2"/>
    </row>
    <row r="18" spans="1:18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</sheetData>
  <sheetProtection/>
  <mergeCells count="1">
    <mergeCell ref="A1:W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="85" zoomScaleNormal="85" zoomScalePageLayoutView="0" workbookViewId="0" topLeftCell="A4">
      <selection activeCell="K24" sqref="K24"/>
    </sheetView>
  </sheetViews>
  <sheetFormatPr defaultColWidth="9.140625" defaultRowHeight="12.75"/>
  <cols>
    <col min="1" max="1" width="3.8515625" style="0" customWidth="1"/>
    <col min="2" max="2" width="14.8515625" style="0" customWidth="1"/>
    <col min="4" max="4" width="5.140625" style="0" customWidth="1"/>
    <col min="5" max="5" width="5.7109375" style="0" customWidth="1"/>
    <col min="6" max="6" width="3.8515625" style="0" customWidth="1"/>
    <col min="7" max="7" width="6.7109375" style="0" customWidth="1"/>
    <col min="8" max="8" width="7.140625" style="0" customWidth="1"/>
    <col min="9" max="9" width="6.00390625" style="0" customWidth="1"/>
    <col min="10" max="10" width="6.8515625" style="0" customWidth="1"/>
    <col min="11" max="11" width="6.57421875" style="0" customWidth="1"/>
    <col min="12" max="12" width="3.8515625" style="0" customWidth="1"/>
    <col min="13" max="13" width="6.28125" style="0" customWidth="1"/>
    <col min="14" max="14" width="4.140625" style="0" customWidth="1"/>
    <col min="15" max="15" width="6.8515625" style="0" customWidth="1"/>
    <col min="16" max="16" width="5.7109375" style="0" customWidth="1"/>
    <col min="17" max="17" width="4.7109375" style="0" customWidth="1"/>
    <col min="18" max="18" width="7.421875" style="0" customWidth="1"/>
    <col min="19" max="19" width="7.140625" style="0" customWidth="1"/>
    <col min="20" max="22" width="6.421875" style="0" customWidth="1"/>
    <col min="23" max="25" width="6.28125" style="0" customWidth="1"/>
    <col min="26" max="26" width="11.57421875" style="0" customWidth="1"/>
  </cols>
  <sheetData>
    <row r="1" spans="1:29" ht="15.7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3" spans="1:26" ht="224.25" customHeight="1">
      <c r="A3" s="12" t="s">
        <v>0</v>
      </c>
      <c r="B3" s="12" t="s">
        <v>18</v>
      </c>
      <c r="C3" s="11" t="s">
        <v>31</v>
      </c>
      <c r="D3" s="11" t="s">
        <v>20</v>
      </c>
      <c r="E3" s="12" t="s">
        <v>35</v>
      </c>
      <c r="F3" s="11" t="s">
        <v>21</v>
      </c>
      <c r="G3" s="11" t="s">
        <v>50</v>
      </c>
      <c r="H3" s="11" t="s">
        <v>36</v>
      </c>
      <c r="I3" s="12" t="s">
        <v>22</v>
      </c>
      <c r="J3" s="12" t="s">
        <v>37</v>
      </c>
      <c r="K3" s="11" t="s">
        <v>23</v>
      </c>
      <c r="L3" s="12" t="s">
        <v>24</v>
      </c>
      <c r="M3" s="11" t="s">
        <v>38</v>
      </c>
      <c r="N3" s="11" t="s">
        <v>47</v>
      </c>
      <c r="O3" s="11" t="s">
        <v>39</v>
      </c>
      <c r="P3" s="13" t="s">
        <v>25</v>
      </c>
      <c r="Q3" s="11" t="s">
        <v>32</v>
      </c>
      <c r="R3" s="11" t="s">
        <v>40</v>
      </c>
      <c r="S3" s="13" t="s">
        <v>25</v>
      </c>
      <c r="T3" s="11" t="s">
        <v>26</v>
      </c>
      <c r="U3" s="11" t="s">
        <v>44</v>
      </c>
      <c r="V3" s="11" t="s">
        <v>48</v>
      </c>
      <c r="W3" s="11" t="s">
        <v>27</v>
      </c>
      <c r="X3" s="11" t="s">
        <v>45</v>
      </c>
      <c r="Y3" s="11" t="s">
        <v>46</v>
      </c>
      <c r="Z3" s="20" t="s">
        <v>41</v>
      </c>
    </row>
    <row r="4" spans="1:26" ht="12.7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  <c r="L4" s="17">
        <v>12</v>
      </c>
      <c r="M4" s="17">
        <v>13</v>
      </c>
      <c r="N4" s="17">
        <v>14</v>
      </c>
      <c r="O4" s="17">
        <v>15</v>
      </c>
      <c r="P4" s="17">
        <v>16</v>
      </c>
      <c r="Q4" s="17">
        <v>17</v>
      </c>
      <c r="R4" s="17">
        <v>18</v>
      </c>
      <c r="S4" s="18" t="s">
        <v>52</v>
      </c>
      <c r="T4" s="17">
        <v>20</v>
      </c>
      <c r="U4" s="17">
        <v>21</v>
      </c>
      <c r="V4" s="17">
        <v>22</v>
      </c>
      <c r="W4" s="17">
        <v>23</v>
      </c>
      <c r="X4" s="17">
        <v>24</v>
      </c>
      <c r="Y4" s="17">
        <v>25</v>
      </c>
      <c r="Z4" s="21">
        <v>26</v>
      </c>
    </row>
    <row r="5" spans="1:26" ht="12.75">
      <c r="A5" s="3">
        <v>1</v>
      </c>
      <c r="B5" s="4" t="s">
        <v>6</v>
      </c>
      <c r="C5" s="6">
        <v>142801</v>
      </c>
      <c r="D5" s="6"/>
      <c r="E5" s="6"/>
      <c r="F5" s="6">
        <v>2</v>
      </c>
      <c r="G5" s="6">
        <v>2</v>
      </c>
      <c r="H5" s="6">
        <f>F5*405</f>
        <v>810</v>
      </c>
      <c r="I5" s="6">
        <v>16</v>
      </c>
      <c r="J5" s="14">
        <f>I5*94</f>
        <v>1504</v>
      </c>
      <c r="K5" s="15">
        <v>725</v>
      </c>
      <c r="L5" s="15"/>
      <c r="M5" s="6"/>
      <c r="N5" s="6">
        <v>2</v>
      </c>
      <c r="O5" s="6">
        <f>N5*1758</f>
        <v>3516</v>
      </c>
      <c r="P5" s="6">
        <f>O5*0.12</f>
        <v>421.91999999999996</v>
      </c>
      <c r="Q5" s="6">
        <v>29</v>
      </c>
      <c r="R5" s="6">
        <f>Q5*688</f>
        <v>19952</v>
      </c>
      <c r="S5" s="8">
        <f>R5*0.12</f>
        <v>2394.24</v>
      </c>
      <c r="T5" s="8">
        <v>21507</v>
      </c>
      <c r="U5" s="8">
        <v>1900</v>
      </c>
      <c r="V5" s="8">
        <v>766</v>
      </c>
      <c r="W5" s="15"/>
      <c r="X5" s="15"/>
      <c r="Y5" s="15"/>
      <c r="Z5" s="22">
        <f>C5+E5+H5+J5+K5+M5+O5+P5+R5+S5+T5+U5+V5+W5+Y5</f>
        <v>196297.16</v>
      </c>
    </row>
    <row r="6" spans="1:26" ht="12.75">
      <c r="A6" s="3">
        <v>2</v>
      </c>
      <c r="B6" s="4" t="s">
        <v>7</v>
      </c>
      <c r="C6" s="6">
        <v>139870</v>
      </c>
      <c r="D6" s="6"/>
      <c r="E6" s="6"/>
      <c r="F6" s="6">
        <v>4</v>
      </c>
      <c r="G6" s="6">
        <v>3</v>
      </c>
      <c r="H6" s="6">
        <v>1215</v>
      </c>
      <c r="I6" s="6">
        <v>19</v>
      </c>
      <c r="J6" s="14">
        <f aca="true" t="shared" si="0" ref="J6:J18">I6*94</f>
        <v>1786</v>
      </c>
      <c r="K6" s="15">
        <v>975</v>
      </c>
      <c r="L6" s="15"/>
      <c r="M6" s="6"/>
      <c r="N6" s="6">
        <v>2</v>
      </c>
      <c r="O6" s="6">
        <f aca="true" t="shared" si="1" ref="O6:O17">N6*1758</f>
        <v>3516</v>
      </c>
      <c r="P6" s="6">
        <f>O6*0.12</f>
        <v>421.91999999999996</v>
      </c>
      <c r="Q6" s="6">
        <v>39</v>
      </c>
      <c r="R6" s="6">
        <f aca="true" t="shared" si="2" ref="R6:R18">Q6*688</f>
        <v>26832</v>
      </c>
      <c r="S6" s="8">
        <f aca="true" t="shared" si="3" ref="S6:S18">R6*0.12</f>
        <v>3219.8399999999997</v>
      </c>
      <c r="T6" s="8"/>
      <c r="U6" s="8">
        <v>1900</v>
      </c>
      <c r="V6" s="8">
        <v>1030</v>
      </c>
      <c r="W6" s="15"/>
      <c r="X6" s="15"/>
      <c r="Y6" s="15"/>
      <c r="Z6" s="22">
        <f aca="true" t="shared" si="4" ref="Z6:Z15">C6+E6+H6+J6+K6+M6+O6+P6+R6+S6+T6+U6+V6+W6+Y6</f>
        <v>180765.76</v>
      </c>
    </row>
    <row r="7" spans="1:26" ht="12.75">
      <c r="A7" s="3">
        <v>3</v>
      </c>
      <c r="B7" s="4" t="s">
        <v>8</v>
      </c>
      <c r="C7" s="6">
        <v>259741</v>
      </c>
      <c r="D7" s="6"/>
      <c r="E7" s="6"/>
      <c r="F7" s="6">
        <v>3</v>
      </c>
      <c r="G7" s="6">
        <v>2</v>
      </c>
      <c r="H7" s="6">
        <v>810</v>
      </c>
      <c r="I7" s="6">
        <v>56</v>
      </c>
      <c r="J7" s="14">
        <f t="shared" si="0"/>
        <v>5264</v>
      </c>
      <c r="K7" s="15">
        <v>2375</v>
      </c>
      <c r="L7" s="15"/>
      <c r="M7" s="6"/>
      <c r="N7" s="6">
        <v>3</v>
      </c>
      <c r="O7" s="6">
        <f t="shared" si="1"/>
        <v>5274</v>
      </c>
      <c r="P7" s="6">
        <f aca="true" t="shared" si="5" ref="P7:P17">O7*0.12</f>
        <v>632.88</v>
      </c>
      <c r="Q7" s="6">
        <v>82</v>
      </c>
      <c r="R7" s="6">
        <f t="shared" si="2"/>
        <v>56416</v>
      </c>
      <c r="S7" s="8">
        <f t="shared" si="3"/>
        <v>6769.92</v>
      </c>
      <c r="T7" s="8"/>
      <c r="U7" s="8">
        <v>1900</v>
      </c>
      <c r="V7" s="8">
        <v>2508</v>
      </c>
      <c r="W7" s="15"/>
      <c r="X7" s="15"/>
      <c r="Y7" s="15"/>
      <c r="Z7" s="22">
        <f t="shared" si="4"/>
        <v>341690.8</v>
      </c>
    </row>
    <row r="8" spans="1:26" ht="12.75">
      <c r="A8" s="3">
        <v>4</v>
      </c>
      <c r="B8" s="4" t="s">
        <v>9</v>
      </c>
      <c r="C8" s="6">
        <v>95946</v>
      </c>
      <c r="D8" s="6"/>
      <c r="E8" s="6"/>
      <c r="F8" s="6"/>
      <c r="G8" s="6"/>
      <c r="H8" s="6">
        <f aca="true" t="shared" si="6" ref="H8:H17">F8*405</f>
        <v>0</v>
      </c>
      <c r="I8" s="6">
        <v>23</v>
      </c>
      <c r="J8" s="14">
        <f t="shared" si="0"/>
        <v>2162</v>
      </c>
      <c r="K8" s="15">
        <v>575</v>
      </c>
      <c r="L8" s="15"/>
      <c r="M8" s="6"/>
      <c r="N8" s="6">
        <v>1</v>
      </c>
      <c r="O8" s="6">
        <f t="shared" si="1"/>
        <v>1758</v>
      </c>
      <c r="P8" s="6">
        <f t="shared" si="5"/>
        <v>210.95999999999998</v>
      </c>
      <c r="Q8" s="6">
        <v>22</v>
      </c>
      <c r="R8" s="6">
        <f t="shared" si="2"/>
        <v>15136</v>
      </c>
      <c r="S8" s="8">
        <f t="shared" si="3"/>
        <v>1816.32</v>
      </c>
      <c r="T8" s="8"/>
      <c r="U8" s="8">
        <v>1900</v>
      </c>
      <c r="V8" s="8">
        <v>581</v>
      </c>
      <c r="W8" s="15"/>
      <c r="X8" s="15"/>
      <c r="Y8" s="15"/>
      <c r="Z8" s="22">
        <f t="shared" si="4"/>
        <v>120085.28000000001</v>
      </c>
    </row>
    <row r="9" spans="1:26" ht="12.75">
      <c r="A9" s="3">
        <v>5</v>
      </c>
      <c r="B9" s="4" t="s">
        <v>10</v>
      </c>
      <c r="C9" s="6">
        <v>2217990</v>
      </c>
      <c r="D9" s="6">
        <v>3</v>
      </c>
      <c r="E9" s="6">
        <v>1587</v>
      </c>
      <c r="F9" s="6">
        <v>26</v>
      </c>
      <c r="G9" s="6">
        <v>22</v>
      </c>
      <c r="H9" s="6">
        <v>8910</v>
      </c>
      <c r="I9" s="6">
        <v>341</v>
      </c>
      <c r="J9" s="14">
        <f t="shared" si="0"/>
        <v>32054</v>
      </c>
      <c r="K9" s="15">
        <v>25200</v>
      </c>
      <c r="L9" s="15"/>
      <c r="M9" s="6"/>
      <c r="N9" s="6">
        <v>13</v>
      </c>
      <c r="O9" s="6">
        <f t="shared" si="1"/>
        <v>22854</v>
      </c>
      <c r="P9" s="6">
        <f t="shared" si="5"/>
        <v>2742.48</v>
      </c>
      <c r="Q9" s="6">
        <v>331</v>
      </c>
      <c r="R9" s="6">
        <f t="shared" si="2"/>
        <v>227728</v>
      </c>
      <c r="S9" s="8">
        <f t="shared" si="3"/>
        <v>27327.36</v>
      </c>
      <c r="T9" s="8"/>
      <c r="U9" s="8">
        <v>1900</v>
      </c>
      <c r="V9" s="8">
        <v>26717</v>
      </c>
      <c r="W9" s="15">
        <v>35496</v>
      </c>
      <c r="X9" s="15">
        <v>408</v>
      </c>
      <c r="Y9" s="15">
        <v>15912</v>
      </c>
      <c r="Z9" s="22">
        <f t="shared" si="4"/>
        <v>2646417.84</v>
      </c>
    </row>
    <row r="10" spans="1:26" ht="12.75">
      <c r="A10" s="3">
        <v>6</v>
      </c>
      <c r="B10" s="4" t="s">
        <v>11</v>
      </c>
      <c r="C10" s="6">
        <v>183763</v>
      </c>
      <c r="D10" s="6"/>
      <c r="E10" s="6"/>
      <c r="F10" s="6">
        <v>2</v>
      </c>
      <c r="G10" s="6">
        <v>2</v>
      </c>
      <c r="H10" s="6">
        <f t="shared" si="6"/>
        <v>810</v>
      </c>
      <c r="I10" s="6">
        <v>15</v>
      </c>
      <c r="J10" s="14">
        <f t="shared" si="0"/>
        <v>1410</v>
      </c>
      <c r="K10" s="15">
        <v>1500</v>
      </c>
      <c r="L10" s="15"/>
      <c r="M10" s="6"/>
      <c r="N10" s="6">
        <v>3</v>
      </c>
      <c r="O10" s="6">
        <f t="shared" si="1"/>
        <v>5274</v>
      </c>
      <c r="P10" s="6">
        <f t="shared" si="5"/>
        <v>632.88</v>
      </c>
      <c r="Q10" s="6">
        <v>60</v>
      </c>
      <c r="R10" s="6">
        <f t="shared" si="2"/>
        <v>41280</v>
      </c>
      <c r="S10" s="8">
        <f t="shared" si="3"/>
        <v>4953.599999999999</v>
      </c>
      <c r="T10" s="8"/>
      <c r="U10" s="8">
        <v>1900</v>
      </c>
      <c r="V10" s="8">
        <v>1584</v>
      </c>
      <c r="W10" s="15"/>
      <c r="X10" s="15"/>
      <c r="Y10" s="15"/>
      <c r="Z10" s="22">
        <v>243108</v>
      </c>
    </row>
    <row r="11" spans="1:26" ht="12.75">
      <c r="A11" s="3">
        <v>7</v>
      </c>
      <c r="B11" s="4" t="s">
        <v>12</v>
      </c>
      <c r="C11" s="6">
        <v>195633</v>
      </c>
      <c r="D11" s="6"/>
      <c r="E11" s="6">
        <f>D11*436</f>
        <v>0</v>
      </c>
      <c r="F11" s="6">
        <v>1</v>
      </c>
      <c r="G11" s="6">
        <v>1</v>
      </c>
      <c r="H11" s="6">
        <f t="shared" si="6"/>
        <v>405</v>
      </c>
      <c r="I11" s="6">
        <v>33</v>
      </c>
      <c r="J11" s="14">
        <f t="shared" si="0"/>
        <v>3102</v>
      </c>
      <c r="K11" s="15">
        <v>1425</v>
      </c>
      <c r="L11" s="15"/>
      <c r="M11" s="6"/>
      <c r="N11" s="6">
        <v>1</v>
      </c>
      <c r="O11" s="6">
        <f t="shared" si="1"/>
        <v>1758</v>
      </c>
      <c r="P11" s="6">
        <f t="shared" si="5"/>
        <v>210.95999999999998</v>
      </c>
      <c r="Q11" s="6">
        <v>26</v>
      </c>
      <c r="R11" s="6">
        <f t="shared" si="2"/>
        <v>17888</v>
      </c>
      <c r="S11" s="8">
        <f t="shared" si="3"/>
        <v>2146.56</v>
      </c>
      <c r="T11" s="8"/>
      <c r="U11" s="8">
        <v>1900</v>
      </c>
      <c r="V11" s="8">
        <v>1505</v>
      </c>
      <c r="W11" s="15"/>
      <c r="X11" s="15"/>
      <c r="Y11" s="15"/>
      <c r="Z11" s="22">
        <f t="shared" si="4"/>
        <v>225973.52</v>
      </c>
    </row>
    <row r="12" spans="1:26" ht="12.75">
      <c r="A12" s="3">
        <v>8</v>
      </c>
      <c r="B12" s="4" t="s">
        <v>13</v>
      </c>
      <c r="C12" s="6">
        <v>142801</v>
      </c>
      <c r="D12" s="6"/>
      <c r="E12" s="6">
        <f>D12*436</f>
        <v>0</v>
      </c>
      <c r="F12" s="6"/>
      <c r="G12" s="6"/>
      <c r="H12" s="6">
        <f t="shared" si="6"/>
        <v>0</v>
      </c>
      <c r="I12" s="6">
        <v>19</v>
      </c>
      <c r="J12" s="14">
        <f t="shared" si="0"/>
        <v>1786</v>
      </c>
      <c r="K12" s="15">
        <v>725</v>
      </c>
      <c r="L12" s="15"/>
      <c r="M12" s="6"/>
      <c r="N12" s="6">
        <v>2</v>
      </c>
      <c r="O12" s="6">
        <f t="shared" si="1"/>
        <v>3516</v>
      </c>
      <c r="P12" s="6">
        <f t="shared" si="5"/>
        <v>421.91999999999996</v>
      </c>
      <c r="Q12" s="6">
        <v>29</v>
      </c>
      <c r="R12" s="6">
        <f t="shared" si="2"/>
        <v>19952</v>
      </c>
      <c r="S12" s="8">
        <f t="shared" si="3"/>
        <v>2394.24</v>
      </c>
      <c r="T12" s="8">
        <v>21507</v>
      </c>
      <c r="U12" s="8">
        <v>1900</v>
      </c>
      <c r="V12" s="8">
        <v>739</v>
      </c>
      <c r="W12" s="15"/>
      <c r="X12" s="15"/>
      <c r="Y12" s="15"/>
      <c r="Z12" s="22">
        <f t="shared" si="4"/>
        <v>195742.16</v>
      </c>
    </row>
    <row r="13" spans="1:26" ht="12.75">
      <c r="A13" s="3">
        <v>9</v>
      </c>
      <c r="B13" s="4" t="s">
        <v>14</v>
      </c>
      <c r="C13" s="6">
        <v>199007</v>
      </c>
      <c r="D13" s="6"/>
      <c r="E13" s="6">
        <f>D13*436</f>
        <v>0</v>
      </c>
      <c r="F13" s="6"/>
      <c r="G13" s="6"/>
      <c r="H13" s="6">
        <f t="shared" si="6"/>
        <v>0</v>
      </c>
      <c r="I13" s="6">
        <v>34</v>
      </c>
      <c r="J13" s="14">
        <f t="shared" si="0"/>
        <v>3196</v>
      </c>
      <c r="K13" s="15">
        <v>1475</v>
      </c>
      <c r="L13" s="15"/>
      <c r="M13" s="6"/>
      <c r="N13" s="6">
        <v>3</v>
      </c>
      <c r="O13" s="6">
        <f t="shared" si="1"/>
        <v>5274</v>
      </c>
      <c r="P13" s="6">
        <f t="shared" si="5"/>
        <v>632.88</v>
      </c>
      <c r="Q13" s="6">
        <v>57</v>
      </c>
      <c r="R13" s="6">
        <f t="shared" si="2"/>
        <v>39216</v>
      </c>
      <c r="S13" s="8">
        <f t="shared" si="3"/>
        <v>4705.92</v>
      </c>
      <c r="T13" s="8"/>
      <c r="U13" s="8">
        <v>1900</v>
      </c>
      <c r="V13" s="8">
        <v>1531</v>
      </c>
      <c r="W13" s="15"/>
      <c r="X13" s="15"/>
      <c r="Y13" s="15"/>
      <c r="Z13" s="22">
        <f t="shared" si="4"/>
        <v>256937.80000000002</v>
      </c>
    </row>
    <row r="14" spans="1:26" ht="12.75">
      <c r="A14" s="3">
        <v>10</v>
      </c>
      <c r="B14" s="4" t="s">
        <v>15</v>
      </c>
      <c r="C14" s="6">
        <v>303668</v>
      </c>
      <c r="D14" s="6">
        <v>4</v>
      </c>
      <c r="E14" s="6">
        <f>D14*529</f>
        <v>2116</v>
      </c>
      <c r="F14" s="6">
        <v>2</v>
      </c>
      <c r="G14" s="6">
        <v>2</v>
      </c>
      <c r="H14" s="6">
        <f t="shared" si="6"/>
        <v>810</v>
      </c>
      <c r="I14" s="6">
        <v>42</v>
      </c>
      <c r="J14" s="14">
        <f t="shared" si="0"/>
        <v>3948</v>
      </c>
      <c r="K14" s="15">
        <v>2775</v>
      </c>
      <c r="L14" s="15"/>
      <c r="M14" s="6"/>
      <c r="N14" s="6">
        <v>4</v>
      </c>
      <c r="O14" s="6">
        <f t="shared" si="1"/>
        <v>7032</v>
      </c>
      <c r="P14" s="6">
        <f t="shared" si="5"/>
        <v>843.8399999999999</v>
      </c>
      <c r="Q14" s="6">
        <v>90</v>
      </c>
      <c r="R14" s="6">
        <f t="shared" si="2"/>
        <v>61920</v>
      </c>
      <c r="S14" s="8">
        <f t="shared" si="3"/>
        <v>7430.4</v>
      </c>
      <c r="T14" s="8"/>
      <c r="U14" s="8">
        <v>1900</v>
      </c>
      <c r="V14" s="8">
        <v>2825</v>
      </c>
      <c r="W14" s="15">
        <v>1479</v>
      </c>
      <c r="X14" s="15">
        <v>17</v>
      </c>
      <c r="Y14" s="15">
        <v>663</v>
      </c>
      <c r="Z14" s="22">
        <f t="shared" si="4"/>
        <v>397410.24000000005</v>
      </c>
    </row>
    <row r="15" spans="1:26" ht="12.75">
      <c r="A15" s="3"/>
      <c r="B15" s="4" t="s">
        <v>3</v>
      </c>
      <c r="C15" s="6">
        <v>41500</v>
      </c>
      <c r="D15" s="6">
        <v>4</v>
      </c>
      <c r="E15" s="6">
        <v>2116</v>
      </c>
      <c r="F15" s="6"/>
      <c r="G15" s="6"/>
      <c r="H15" s="6">
        <f t="shared" si="6"/>
        <v>0</v>
      </c>
      <c r="I15" s="6">
        <v>0</v>
      </c>
      <c r="J15" s="14">
        <f t="shared" si="0"/>
        <v>0</v>
      </c>
      <c r="K15" s="15">
        <v>575</v>
      </c>
      <c r="L15" s="15">
        <v>4</v>
      </c>
      <c r="M15" s="6">
        <v>4896</v>
      </c>
      <c r="N15" s="6">
        <v>1</v>
      </c>
      <c r="O15" s="6">
        <f t="shared" si="1"/>
        <v>1758</v>
      </c>
      <c r="P15" s="6">
        <v>210</v>
      </c>
      <c r="Q15" s="6">
        <v>13</v>
      </c>
      <c r="R15" s="6">
        <f t="shared" si="2"/>
        <v>8944</v>
      </c>
      <c r="S15" s="8">
        <f t="shared" si="3"/>
        <v>1073.28</v>
      </c>
      <c r="T15" s="8"/>
      <c r="U15" s="8">
        <v>0</v>
      </c>
      <c r="V15" s="8">
        <v>685</v>
      </c>
      <c r="W15" s="15"/>
      <c r="X15" s="15"/>
      <c r="Y15" s="15"/>
      <c r="Z15" s="22">
        <f t="shared" si="4"/>
        <v>61757.28</v>
      </c>
    </row>
    <row r="16" spans="1:26" ht="38.25">
      <c r="A16" s="3"/>
      <c r="B16" s="19" t="s">
        <v>49</v>
      </c>
      <c r="C16" s="6"/>
      <c r="D16" s="6"/>
      <c r="E16" s="6"/>
      <c r="F16" s="6"/>
      <c r="G16" s="6"/>
      <c r="H16" s="6">
        <f t="shared" si="6"/>
        <v>0</v>
      </c>
      <c r="I16" s="6"/>
      <c r="J16" s="14">
        <f t="shared" si="0"/>
        <v>0</v>
      </c>
      <c r="K16" s="15"/>
      <c r="L16" s="15"/>
      <c r="M16" s="6"/>
      <c r="N16" s="6"/>
      <c r="O16" s="6"/>
      <c r="P16" s="6"/>
      <c r="Q16" s="6"/>
      <c r="R16" s="6"/>
      <c r="S16" s="8"/>
      <c r="T16" s="8"/>
      <c r="U16" s="8"/>
      <c r="V16" s="8">
        <v>5519</v>
      </c>
      <c r="W16" s="15"/>
      <c r="X16" s="15"/>
      <c r="Y16" s="15"/>
      <c r="Z16" s="22">
        <v>5519</v>
      </c>
    </row>
    <row r="17" spans="1:26" ht="38.25">
      <c r="A17" s="3"/>
      <c r="B17" s="19" t="s">
        <v>19</v>
      </c>
      <c r="C17" s="6">
        <v>79209</v>
      </c>
      <c r="D17" s="6"/>
      <c r="E17" s="6"/>
      <c r="F17" s="6"/>
      <c r="G17" s="6"/>
      <c r="H17" s="6">
        <f t="shared" si="6"/>
        <v>0</v>
      </c>
      <c r="I17" s="6"/>
      <c r="J17" s="14">
        <f t="shared" si="0"/>
        <v>0</v>
      </c>
      <c r="K17" s="15">
        <v>0</v>
      </c>
      <c r="L17" s="15"/>
      <c r="M17" s="6"/>
      <c r="N17" s="6"/>
      <c r="O17" s="6">
        <f t="shared" si="1"/>
        <v>0</v>
      </c>
      <c r="P17" s="6">
        <f t="shared" si="5"/>
        <v>0</v>
      </c>
      <c r="Q17" s="6"/>
      <c r="R17" s="6">
        <f t="shared" si="2"/>
        <v>0</v>
      </c>
      <c r="S17" s="8">
        <f t="shared" si="3"/>
        <v>0</v>
      </c>
      <c r="T17" s="8"/>
      <c r="U17" s="8">
        <v>0</v>
      </c>
      <c r="V17" s="8">
        <v>0</v>
      </c>
      <c r="W17" s="15"/>
      <c r="X17" s="15"/>
      <c r="Y17" s="15"/>
      <c r="Z17" s="22">
        <f>C17+E17+H17+J17+K17+M17+O17+P17+R17+S17+T17+W17</f>
        <v>79209</v>
      </c>
    </row>
    <row r="18" spans="1:26" ht="12.75">
      <c r="A18" s="3"/>
      <c r="B18" s="9" t="s">
        <v>2</v>
      </c>
      <c r="C18" s="25">
        <v>4001929</v>
      </c>
      <c r="D18" s="25">
        <v>11</v>
      </c>
      <c r="E18" s="25">
        <v>5819</v>
      </c>
      <c r="F18" s="26">
        <v>40</v>
      </c>
      <c r="G18" s="26">
        <v>34</v>
      </c>
      <c r="H18" s="25">
        <v>13770</v>
      </c>
      <c r="I18" s="25">
        <v>598</v>
      </c>
      <c r="J18" s="27">
        <f t="shared" si="0"/>
        <v>56212</v>
      </c>
      <c r="K18" s="24">
        <v>38325</v>
      </c>
      <c r="L18" s="24">
        <v>4</v>
      </c>
      <c r="M18" s="25">
        <v>4896</v>
      </c>
      <c r="N18" s="25">
        <v>35</v>
      </c>
      <c r="O18" s="25">
        <v>61530</v>
      </c>
      <c r="P18" s="25">
        <v>7383</v>
      </c>
      <c r="Q18" s="25">
        <v>778</v>
      </c>
      <c r="R18" s="25">
        <f t="shared" si="2"/>
        <v>535264</v>
      </c>
      <c r="S18" s="28">
        <f t="shared" si="3"/>
        <v>64231.68</v>
      </c>
      <c r="T18" s="28">
        <v>43014</v>
      </c>
      <c r="U18" s="28">
        <v>19000</v>
      </c>
      <c r="V18" s="28">
        <v>45990</v>
      </c>
      <c r="W18" s="24">
        <v>36975</v>
      </c>
      <c r="X18" s="24">
        <v>425</v>
      </c>
      <c r="Y18" s="24">
        <v>16575</v>
      </c>
      <c r="Z18" s="29">
        <v>4950914</v>
      </c>
    </row>
    <row r="19" spans="1:26" ht="12.75">
      <c r="A19" s="2"/>
      <c r="B19" s="1"/>
      <c r="C19" s="30"/>
      <c r="D19" s="30"/>
      <c r="E19" s="30"/>
      <c r="F19" s="30"/>
      <c r="G19" s="30"/>
      <c r="H19" s="30"/>
      <c r="I19" s="30"/>
      <c r="J19" s="30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2"/>
      <c r="X19" s="32"/>
      <c r="Y19" s="32"/>
      <c r="Z19" s="33"/>
    </row>
    <row r="20" spans="1:2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2.75">
      <c r="A21" s="2"/>
      <c r="B21" s="10"/>
      <c r="C21" s="10"/>
      <c r="D21" s="10"/>
      <c r="E21" s="10"/>
      <c r="F21" s="10"/>
      <c r="G21" s="10"/>
      <c r="H21" s="10"/>
      <c r="I21" s="10"/>
      <c r="J21" s="1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ht="6" customHeight="1"/>
  </sheetData>
  <sheetProtection/>
  <mergeCells count="1">
    <mergeCell ref="A1:A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</dc:creator>
  <cp:keywords/>
  <dc:description/>
  <cp:lastModifiedBy>tiurdieva</cp:lastModifiedBy>
  <cp:lastPrinted>2019-01-11T11:18:42Z</cp:lastPrinted>
  <dcterms:created xsi:type="dcterms:W3CDTF">2009-03-10T08:28:02Z</dcterms:created>
  <dcterms:modified xsi:type="dcterms:W3CDTF">2019-05-29T12:16:08Z</dcterms:modified>
  <cp:category/>
  <cp:version/>
  <cp:contentType/>
  <cp:contentStatus/>
</cp:coreProperties>
</file>